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759" activeTab="0"/>
  </bookViews>
  <sheets>
    <sheet name="Calculs" sheetId="1" r:id="rId1"/>
  </sheets>
  <definedNames>
    <definedName name="DATABASE" localSheetId="0">'Calculs'!#REF!</definedName>
  </definedNames>
  <calcPr fullCalcOnLoad="1"/>
</workbook>
</file>

<file path=xl/comments1.xml><?xml version="1.0" encoding="utf-8"?>
<comments xmlns="http://schemas.openxmlformats.org/spreadsheetml/2006/main">
  <authors>
    <author>Cyrille</author>
    <author>　</author>
  </authors>
  <commentList>
    <comment ref="B66" authorId="0">
      <text>
        <r>
          <rPr>
            <b/>
            <sz val="10"/>
            <rFont val="Tahoma"/>
            <family val="2"/>
          </rPr>
          <t>Se base sur une centrale nucléaire produisant en moyenne 3'000 millions kWh par année</t>
        </r>
        <r>
          <rPr>
            <sz val="10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10"/>
            <rFont val="Tahoma"/>
            <family val="2"/>
          </rPr>
          <t>Dient vor allem, das Total Kosten in den Unternehmen zu quantifizieren.
Für die Haushalte, 0.00 eingeben.</t>
        </r>
        <r>
          <rPr>
            <sz val="10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Geben Sie die Anzahl Einsatzstunden pro Tag und Lampe ein (OGLIGATORISCHES FELD)</t>
        </r>
        <r>
          <rPr>
            <sz val="10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10"/>
            <rFont val="Tahoma"/>
            <family val="0"/>
          </rPr>
          <t>Unter Beachtung des Startinvestition und aller Kosten sind die LED-Lampen ab diesem Moment tatsächlich billiger!</t>
        </r>
      </text>
    </comment>
    <comment ref="C6" authorId="1">
      <text>
        <r>
          <rPr>
            <b/>
            <sz val="9"/>
            <rFont val="宋体"/>
            <family val="0"/>
          </rPr>
          <t>Geben Sie den LED-Lampentyp ein (nicht obligatorisches Feld)</t>
        </r>
      </text>
    </comment>
    <comment ref="D6" authorId="1">
      <text>
        <r>
          <rPr>
            <b/>
            <sz val="9"/>
            <rFont val="Arial"/>
            <family val="2"/>
          </rPr>
          <t>Geben Sie den Typ Ihrer aktuellen Lampen ein (nicht obligatorisches Feld)</t>
        </r>
      </text>
    </comment>
    <comment ref="C7" authorId="1">
      <text>
        <r>
          <rPr>
            <b/>
            <sz val="9"/>
            <rFont val="Arial"/>
            <family val="2"/>
          </rPr>
          <t xml:space="preserve">Geben Sie den Preis für eine LED-Lampe ein (OBLIGATORISCHES FELD)
</t>
        </r>
      </text>
    </comment>
    <comment ref="D7" authorId="1">
      <text>
        <r>
          <rPr>
            <b/>
            <sz val="9"/>
            <rFont val="宋体"/>
            <family val="0"/>
          </rPr>
          <t>Geben Sie den Preis für eine aktuelle Lampe ein (OBLIGATORISCHES FELD)</t>
        </r>
        <r>
          <rPr>
            <sz val="9"/>
            <rFont val="宋体"/>
            <family val="0"/>
          </rPr>
          <t xml:space="preserve">
</t>
        </r>
      </text>
    </comment>
    <comment ref="C8" authorId="1">
      <text>
        <r>
          <rPr>
            <b/>
            <sz val="9"/>
            <rFont val="宋体"/>
            <family val="0"/>
          </rPr>
          <t>Geben Sie die Leistung einer LED-Lampe in  Watt ein (OBLIGATORISCHES FELD)</t>
        </r>
        <r>
          <rPr>
            <sz val="9"/>
            <rFont val="宋体"/>
            <family val="0"/>
          </rPr>
          <t xml:space="preserve">
</t>
        </r>
      </text>
    </comment>
    <comment ref="D8" authorId="1">
      <text>
        <r>
          <rPr>
            <b/>
            <sz val="9"/>
            <rFont val="Arial"/>
            <family val="2"/>
          </rPr>
          <t>Geben Sie die Leistung einer aktuellen Lampe in  Watt ein (OBLIGATORISCHES FELD)</t>
        </r>
        <r>
          <rPr>
            <sz val="9"/>
            <rFont val="Arial"/>
            <family val="2"/>
          </rPr>
          <t xml:space="preserve">
</t>
        </r>
      </text>
    </comment>
    <comment ref="C9" authorId="1">
      <text>
        <r>
          <rPr>
            <b/>
            <sz val="9"/>
            <rFont val="Arial"/>
            <family val="2"/>
          </rPr>
          <t>Geben Sie die Lebensdauer einer LED-Lampe ein (OBLIGATORISCHES FELD)</t>
        </r>
      </text>
    </comment>
    <comment ref="D9" authorId="1">
      <text>
        <r>
          <rPr>
            <b/>
            <sz val="9"/>
            <rFont val="Arial"/>
            <family val="2"/>
          </rPr>
          <t>Geben Sie die Lebensdauer einer aktuellen Lampe ein (OBLIGATORISCHES FELD)</t>
        </r>
      </text>
    </comment>
  </commentList>
</comments>
</file>

<file path=xl/sharedStrings.xml><?xml version="1.0" encoding="utf-8"?>
<sst xmlns="http://schemas.openxmlformats.org/spreadsheetml/2006/main" count="56" uniqueCount="36">
  <si>
    <t>CHF</t>
  </si>
  <si>
    <t>Watt</t>
  </si>
  <si>
    <t>kWh</t>
  </si>
  <si>
    <t>Beleuchtungssystem</t>
  </si>
  <si>
    <t>LED-Lampen</t>
  </si>
  <si>
    <t>aktuelle Lampen</t>
  </si>
  <si>
    <t>Lampentyp</t>
  </si>
  <si>
    <t>Verkaufspreis einer Lampe</t>
  </si>
  <si>
    <t>Leistung einer Lampe</t>
  </si>
  <si>
    <t>Lebensdauer einer Lampe</t>
  </si>
  <si>
    <t>Anzahl Einsatzstunden pro Tag und pro Lampe</t>
  </si>
  <si>
    <r>
      <t>Kosten für 1 Arbeitsstunde</t>
    </r>
    <r>
      <rPr>
        <sz val="10"/>
        <rFont val="Arial"/>
        <family val="2"/>
      </rPr>
      <t xml:space="preserve">  (für die Person die die Lampen ersetzt)</t>
    </r>
  </si>
  <si>
    <t>Zeit für 1 Lampenwechsel</t>
  </si>
  <si>
    <t>Kosten für 1 KWh</t>
  </si>
  <si>
    <t>Stunden</t>
  </si>
  <si>
    <t>Minuten</t>
  </si>
  <si>
    <t>Lampen</t>
  </si>
  <si>
    <t>Jahre</t>
  </si>
  <si>
    <t>Break Even Point</t>
  </si>
  <si>
    <t>Durchschnittliche Kosten und Verbrauch pro Jahr…</t>
  </si>
  <si>
    <t>Kosten (oder Amortisation) für den Kauf der Lampen pro Jahr (Durchschnitt)</t>
  </si>
  <si>
    <t>Arbeitskosten für den Lampenwechsel pro Jahr</t>
  </si>
  <si>
    <t>Stromkosten pro Jahr</t>
  </si>
  <si>
    <t>Total Kosten pro Jahr</t>
  </si>
  <si>
    <t>Stromverbrauch pro Jahr</t>
  </si>
  <si>
    <t>Ersparnisse dank den LED-Lampen</t>
  </si>
  <si>
    <t>Geldersparnis</t>
  </si>
  <si>
    <t>Stromersparnis</t>
  </si>
  <si>
    <t>Ersparnis auf dem Nationallevel …</t>
  </si>
  <si>
    <t>Anzahl Lampen im betreffenden Raum</t>
  </si>
  <si>
    <t>Investitionskosten für die Anschaffung der ersten Lampen</t>
  </si>
  <si>
    <t>Anzahl Jahre bis zum Kauf neuer Lampen</t>
  </si>
  <si>
    <t>Jährliche Einsparungen dank LED-Lampen…</t>
  </si>
  <si>
    <t>Geben Sie die Daten in den gelben Zellen ein:</t>
  </si>
  <si>
    <t>Lampe GU10 Halogen</t>
  </si>
  <si>
    <t>Parathom PAR16 80
DIM GU10 7,2W 230V 827 36°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</si>
</sst>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0_ "/>
    <numFmt numFmtId="187" formatCode="#,##0_ "/>
    <numFmt numFmtId="188" formatCode="0.0"/>
    <numFmt numFmtId="189" formatCode="#,##0.000000000"/>
    <numFmt numFmtId="190" formatCode="_ [$€]* #,##0.00_ ;_ [$€]* \-#,##0.00_ ;_ [$€]* &quot;-&quot;??_ ;_ @_ "/>
    <numFmt numFmtId="191" formatCode="&quot;Vrai&quot;;&quot;Vrai&quot;;&quot;Faux&quot;"/>
    <numFmt numFmtId="192" formatCode="&quot;Actif&quot;;&quot;Actif&quot;;&quot;Inactif&quot;"/>
  </numFmts>
  <fonts count="6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4"/>
      <name val="宋体"/>
      <family val="0"/>
    </font>
    <font>
      <b/>
      <sz val="20"/>
      <color indexed="9"/>
      <name val="Arial"/>
      <family val="2"/>
    </font>
    <font>
      <i/>
      <sz val="11"/>
      <name val="Arial"/>
      <family val="2"/>
    </font>
    <font>
      <sz val="12"/>
      <color indexed="53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34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horizontal="right" vertical="center"/>
    </xf>
    <xf numFmtId="4" fontId="3" fillId="34" borderId="23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right" vertical="center"/>
    </xf>
    <xf numFmtId="178" fontId="3" fillId="34" borderId="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0" fontId="10" fillId="35" borderId="29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vertical="center"/>
    </xf>
    <xf numFmtId="189" fontId="3" fillId="34" borderId="14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left" vertical="center"/>
    </xf>
    <xf numFmtId="0" fontId="17" fillId="34" borderId="18" xfId="0" applyFont="1" applyFill="1" applyBorder="1" applyAlignment="1">
      <alignment vertical="center"/>
    </xf>
    <xf numFmtId="0" fontId="17" fillId="34" borderId="19" xfId="0" applyFont="1" applyFill="1" applyBorder="1" applyAlignment="1">
      <alignment vertical="center"/>
    </xf>
    <xf numFmtId="0" fontId="17" fillId="34" borderId="2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5" fillId="36" borderId="32" xfId="0" applyFont="1" applyFill="1" applyBorder="1" applyAlignment="1">
      <alignment vertical="center"/>
    </xf>
    <xf numFmtId="0" fontId="15" fillId="36" borderId="3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6" fillId="34" borderId="34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3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4" fontId="9" fillId="34" borderId="0" xfId="0" applyNumberFormat="1" applyFont="1" applyFill="1" applyBorder="1" applyAlignment="1">
      <alignment horizontal="right" vertical="center"/>
    </xf>
    <xf numFmtId="178" fontId="9" fillId="34" borderId="0" xfId="0" applyNumberFormat="1" applyFont="1" applyFill="1" applyBorder="1" applyAlignment="1">
      <alignment horizontal="left" vertical="center"/>
    </xf>
    <xf numFmtId="0" fontId="9" fillId="34" borderId="35" xfId="0" applyFont="1" applyFill="1" applyBorder="1" applyAlignment="1">
      <alignment vertical="center"/>
    </xf>
    <xf numFmtId="3" fontId="9" fillId="34" borderId="0" xfId="0" applyNumberFormat="1" applyFont="1" applyFill="1" applyBorder="1" applyAlignment="1">
      <alignment horizontal="left" vertical="center"/>
    </xf>
    <xf numFmtId="0" fontId="19" fillId="34" borderId="34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right" vertical="center"/>
    </xf>
    <xf numFmtId="0" fontId="19" fillId="34" borderId="35" xfId="0" applyFont="1" applyFill="1" applyBorder="1" applyAlignment="1">
      <alignment vertical="center"/>
    </xf>
    <xf numFmtId="187" fontId="20" fillId="33" borderId="0" xfId="0" applyNumberFormat="1" applyFont="1" applyFill="1" applyBorder="1" applyAlignment="1">
      <alignment horizontal="right" vertical="center"/>
    </xf>
    <xf numFmtId="187" fontId="16" fillId="33" borderId="0" xfId="0" applyNumberFormat="1" applyFont="1" applyFill="1" applyBorder="1" applyAlignment="1">
      <alignment horizontal="left" vertical="center"/>
    </xf>
    <xf numFmtId="0" fontId="20" fillId="33" borderId="35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0" fontId="19" fillId="34" borderId="0" xfId="0" applyFont="1" applyFill="1" applyBorder="1" applyAlignment="1">
      <alignment vertical="center"/>
    </xf>
    <xf numFmtId="3" fontId="20" fillId="34" borderId="3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36" borderId="36" xfId="0" applyFont="1" applyFill="1" applyBorder="1" applyAlignment="1">
      <alignment vertical="center"/>
    </xf>
    <xf numFmtId="0" fontId="23" fillId="34" borderId="3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87" fontId="3" fillId="0" borderId="3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" fontId="8" fillId="34" borderId="0" xfId="0" applyNumberFormat="1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188" fontId="3" fillId="35" borderId="37" xfId="0" applyNumberFormat="1" applyFont="1" applyFill="1" applyBorder="1" applyAlignment="1">
      <alignment horizontal="center" vertical="center"/>
    </xf>
    <xf numFmtId="4" fontId="3" fillId="35" borderId="37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selection activeCell="C10" sqref="C10:D10"/>
    </sheetView>
  </sheetViews>
  <sheetFormatPr defaultColWidth="9.00390625" defaultRowHeight="14.25"/>
  <cols>
    <col min="1" max="1" width="2.125" style="3" customWidth="1"/>
    <col min="2" max="2" width="61.625" style="1" customWidth="1"/>
    <col min="3" max="3" width="17.50390625" style="1" customWidth="1"/>
    <col min="4" max="4" width="21.625" style="1" customWidth="1"/>
    <col min="5" max="5" width="20.375" style="1" customWidth="1"/>
    <col min="6" max="6" width="9.00390625" style="1" customWidth="1"/>
    <col min="7" max="7" width="11.00390625" style="0" customWidth="1"/>
    <col min="8" max="16384" width="9.00390625" style="1" customWidth="1"/>
  </cols>
  <sheetData>
    <row r="1" spans="2:9" ht="21" customHeight="1" thickBot="1">
      <c r="B1" s="6"/>
      <c r="C1" s="6"/>
      <c r="D1" s="6"/>
      <c r="E1" s="6"/>
      <c r="F1" s="3"/>
      <c r="H1" s="3"/>
      <c r="I1" s="3"/>
    </row>
    <row r="2" spans="2:9" ht="21.75" thickBot="1" thickTop="1">
      <c r="B2" s="53" t="s">
        <v>33</v>
      </c>
      <c r="C2" s="54"/>
      <c r="D2" s="54"/>
      <c r="E2" s="55"/>
      <c r="F2" s="3"/>
      <c r="H2" s="3"/>
      <c r="I2" s="3"/>
    </row>
    <row r="3" spans="2:9" ht="18" customHeight="1" thickBot="1" thickTop="1">
      <c r="B3" s="9"/>
      <c r="C3" s="9"/>
      <c r="D3" s="9"/>
      <c r="E3" s="9"/>
      <c r="F3" s="3"/>
      <c r="H3" s="3"/>
      <c r="I3" s="3"/>
    </row>
    <row r="4" spans="1:9" s="2" customFormat="1" ht="16.5" thickTop="1">
      <c r="A4" s="10"/>
      <c r="B4" s="34" t="s">
        <v>3</v>
      </c>
      <c r="C4" s="35" t="s">
        <v>4</v>
      </c>
      <c r="D4" s="35" t="s">
        <v>5</v>
      </c>
      <c r="E4" s="36"/>
      <c r="F4" s="8"/>
      <c r="H4" s="8"/>
      <c r="I4" s="8"/>
    </row>
    <row r="5" spans="1:9" s="2" customFormat="1" ht="5.25" customHeight="1">
      <c r="A5" s="10"/>
      <c r="B5" s="41"/>
      <c r="C5" s="5"/>
      <c r="D5" s="5"/>
      <c r="E5" s="42"/>
      <c r="F5" s="8"/>
      <c r="H5" s="8"/>
      <c r="I5" s="8"/>
    </row>
    <row r="6" spans="1:9" ht="78.75">
      <c r="A6" s="11"/>
      <c r="B6" s="24" t="s">
        <v>6</v>
      </c>
      <c r="C6" s="111" t="s">
        <v>35</v>
      </c>
      <c r="D6" s="100" t="s">
        <v>34</v>
      </c>
      <c r="E6" s="25"/>
      <c r="F6" s="3"/>
      <c r="H6" s="3"/>
      <c r="I6" s="3"/>
    </row>
    <row r="7" spans="1:9" ht="15">
      <c r="A7" s="11"/>
      <c r="B7" s="39" t="s">
        <v>7</v>
      </c>
      <c r="C7" s="101">
        <v>9</v>
      </c>
      <c r="D7" s="101">
        <v>7</v>
      </c>
      <c r="E7" s="40" t="s">
        <v>0</v>
      </c>
      <c r="F7" s="3"/>
      <c r="H7" s="3"/>
      <c r="I7" s="3"/>
    </row>
    <row r="8" spans="1:9" ht="15">
      <c r="A8" s="11"/>
      <c r="B8" s="39" t="s">
        <v>8</v>
      </c>
      <c r="C8" s="102">
        <v>7</v>
      </c>
      <c r="D8" s="102">
        <v>35</v>
      </c>
      <c r="E8" s="40" t="s">
        <v>1</v>
      </c>
      <c r="F8" s="3"/>
      <c r="H8" s="3"/>
      <c r="I8" s="3"/>
    </row>
    <row r="9" spans="1:9" ht="15">
      <c r="A9" s="11"/>
      <c r="B9" s="39" t="s">
        <v>9</v>
      </c>
      <c r="C9" s="103">
        <v>15000</v>
      </c>
      <c r="D9" s="103">
        <v>2000</v>
      </c>
      <c r="E9" s="40" t="s">
        <v>14</v>
      </c>
      <c r="F9" s="3"/>
      <c r="H9" s="3"/>
      <c r="I9" s="3"/>
    </row>
    <row r="10" spans="1:9" ht="15">
      <c r="A10" s="11"/>
      <c r="B10" s="39" t="s">
        <v>10</v>
      </c>
      <c r="C10" s="109">
        <v>6</v>
      </c>
      <c r="D10" s="109"/>
      <c r="E10" s="40" t="s">
        <v>14</v>
      </c>
      <c r="F10" s="3"/>
      <c r="H10" s="3"/>
      <c r="I10" s="3"/>
    </row>
    <row r="11" spans="1:9" ht="15">
      <c r="A11" s="11"/>
      <c r="B11" s="39" t="s">
        <v>11</v>
      </c>
      <c r="C11" s="110">
        <v>120</v>
      </c>
      <c r="D11" s="110"/>
      <c r="E11" s="40" t="s">
        <v>0</v>
      </c>
      <c r="F11" s="3"/>
      <c r="H11" s="3"/>
      <c r="I11" s="3"/>
    </row>
    <row r="12" spans="1:9" ht="15">
      <c r="A12" s="11"/>
      <c r="B12" s="39" t="s">
        <v>12</v>
      </c>
      <c r="C12" s="109">
        <v>5</v>
      </c>
      <c r="D12" s="109"/>
      <c r="E12" s="40" t="s">
        <v>15</v>
      </c>
      <c r="F12" s="3"/>
      <c r="H12" s="3"/>
      <c r="I12" s="3"/>
    </row>
    <row r="13" spans="1:9" ht="15">
      <c r="A13" s="11"/>
      <c r="B13" s="39" t="s">
        <v>13</v>
      </c>
      <c r="C13" s="108">
        <v>0.2</v>
      </c>
      <c r="D13" s="108"/>
      <c r="E13" s="40" t="s">
        <v>0</v>
      </c>
      <c r="F13" s="3"/>
      <c r="H13" s="3"/>
      <c r="I13" s="3"/>
    </row>
    <row r="14" spans="1:9" ht="15">
      <c r="A14" s="11"/>
      <c r="B14" s="39" t="s">
        <v>29</v>
      </c>
      <c r="C14" s="108">
        <v>10</v>
      </c>
      <c r="D14" s="108"/>
      <c r="E14" s="40" t="s">
        <v>16</v>
      </c>
      <c r="F14" s="3"/>
      <c r="H14" s="3"/>
      <c r="I14" s="3"/>
    </row>
    <row r="15" spans="2:9" ht="8.25" customHeight="1">
      <c r="B15" s="23"/>
      <c r="C15" s="7"/>
      <c r="D15" s="7"/>
      <c r="E15" s="22"/>
      <c r="F15" s="3"/>
      <c r="G15" s="1"/>
      <c r="H15" s="3"/>
      <c r="I15" s="3"/>
    </row>
    <row r="16" spans="2:9" ht="15">
      <c r="B16" s="23" t="s">
        <v>30</v>
      </c>
      <c r="C16" s="61">
        <f>C7*C14</f>
        <v>90</v>
      </c>
      <c r="D16" s="61">
        <f>D7*C14</f>
        <v>70</v>
      </c>
      <c r="E16" s="22" t="s">
        <v>0</v>
      </c>
      <c r="F16" s="3"/>
      <c r="G16" s="1"/>
      <c r="H16" s="3"/>
      <c r="I16" s="3"/>
    </row>
    <row r="17" spans="1:9" ht="18.75" customHeight="1">
      <c r="A17" s="11"/>
      <c r="B17" s="56" t="s">
        <v>31</v>
      </c>
      <c r="C17" s="43">
        <f>ROUND(($C$9/$C$10)/365,2)</f>
        <v>6.85</v>
      </c>
      <c r="D17" s="43">
        <f>(D$9/$C$10)/365</f>
        <v>0.91324200913242</v>
      </c>
      <c r="E17" s="57" t="s">
        <v>17</v>
      </c>
      <c r="F17" s="3"/>
      <c r="G17" s="1"/>
      <c r="H17" s="3"/>
      <c r="I17" s="3"/>
    </row>
    <row r="18" spans="1:9" s="106" customFormat="1" ht="18.75" customHeight="1">
      <c r="A18" s="104"/>
      <c r="B18" s="28" t="s">
        <v>18</v>
      </c>
      <c r="C18" s="107">
        <f>(D16-C16)/(((((C41+C42)/C17)*D17)/(D17))-((((D40-D16+D41+D42)/C17)*D17)/(D17)))</f>
        <v>0.0704370179948586</v>
      </c>
      <c r="D18" s="107"/>
      <c r="E18" s="29" t="s">
        <v>17</v>
      </c>
      <c r="F18" s="105"/>
      <c r="H18" s="105"/>
      <c r="I18" s="105"/>
    </row>
    <row r="19" spans="2:9" ht="5.25" customHeight="1" thickBot="1">
      <c r="B19" s="37"/>
      <c r="C19" s="62"/>
      <c r="D19" s="63"/>
      <c r="E19" s="38"/>
      <c r="F19" s="3"/>
      <c r="G19" s="1"/>
      <c r="H19" s="3"/>
      <c r="I19" s="3"/>
    </row>
    <row r="20" spans="2:9" ht="15.75" thickTop="1">
      <c r="B20" s="11"/>
      <c r="C20" s="3"/>
      <c r="D20" s="3"/>
      <c r="E20" s="3"/>
      <c r="F20" s="3"/>
      <c r="G20" s="1"/>
      <c r="H20" s="3"/>
      <c r="I20" s="3"/>
    </row>
    <row r="21" spans="1:9" ht="15.75" thickBot="1">
      <c r="A21" s="11"/>
      <c r="B21" s="11"/>
      <c r="C21" s="4"/>
      <c r="D21" s="4"/>
      <c r="E21" s="3"/>
      <c r="F21" s="3"/>
      <c r="G21" s="1"/>
      <c r="H21" s="3"/>
      <c r="I21" s="3"/>
    </row>
    <row r="22" spans="2:9" ht="21" customHeight="1" thickTop="1">
      <c r="B22" s="58" t="s">
        <v>19</v>
      </c>
      <c r="C22" s="59"/>
      <c r="D22" s="59"/>
      <c r="E22" s="60"/>
      <c r="F22" s="3"/>
      <c r="G22" s="1"/>
      <c r="H22" s="3"/>
      <c r="I22" s="3"/>
    </row>
    <row r="23" spans="2:9" ht="6" customHeight="1">
      <c r="B23" s="12"/>
      <c r="C23" s="13"/>
      <c r="D23" s="13"/>
      <c r="E23" s="14"/>
      <c r="F23" s="3"/>
      <c r="G23" s="1"/>
      <c r="H23" s="3"/>
      <c r="I23" s="3"/>
    </row>
    <row r="24" spans="1:9" ht="15.75">
      <c r="A24" s="11"/>
      <c r="B24" s="15"/>
      <c r="C24" s="49" t="str">
        <f>$C$4</f>
        <v>LED-Lampen</v>
      </c>
      <c r="D24" s="49" t="str">
        <f>$D$4</f>
        <v>aktuelle Lampen</v>
      </c>
      <c r="E24" s="64"/>
      <c r="F24" s="3"/>
      <c r="G24" s="1"/>
      <c r="H24" s="3"/>
      <c r="I24" s="3"/>
    </row>
    <row r="25" spans="1:9" ht="6.75" customHeight="1">
      <c r="A25" s="11"/>
      <c r="B25" s="20"/>
      <c r="C25" s="21"/>
      <c r="D25" s="21"/>
      <c r="E25" s="22"/>
      <c r="F25" s="3"/>
      <c r="G25" s="1"/>
      <c r="H25" s="3"/>
      <c r="I25" s="3"/>
    </row>
    <row r="26" spans="1:9" ht="15">
      <c r="A26" s="11"/>
      <c r="B26" s="23" t="s">
        <v>20</v>
      </c>
      <c r="C26" s="43">
        <f>((365*C$10)/$C$9)*$C$7*C$14</f>
        <v>13.139999999999999</v>
      </c>
      <c r="D26" s="43">
        <f>((365*$C$10)/D$9)*D$7*$C$14</f>
        <v>76.65</v>
      </c>
      <c r="E26" s="22" t="s">
        <v>0</v>
      </c>
      <c r="F26" s="3"/>
      <c r="G26" s="1"/>
      <c r="H26" s="3"/>
      <c r="I26" s="3"/>
    </row>
    <row r="27" spans="1:9" ht="15">
      <c r="A27" s="11"/>
      <c r="B27" s="23" t="s">
        <v>21</v>
      </c>
      <c r="C27" s="43">
        <f>IF($C$12=0,0,((365*$C$10)/C$9)*($C$11/(60/$C$12))*$C$14)</f>
        <v>14.6</v>
      </c>
      <c r="D27" s="43">
        <f>IF($C$12=0,0,((365*$C$10)/D$9)*($C$11/(60/$C$12))*$C$14)</f>
        <v>109.5</v>
      </c>
      <c r="E27" s="22" t="s">
        <v>0</v>
      </c>
      <c r="F27" s="3"/>
      <c r="G27" s="1"/>
      <c r="H27" s="3"/>
      <c r="I27" s="3"/>
    </row>
    <row r="28" spans="1:9" ht="15">
      <c r="A28" s="11"/>
      <c r="B28" s="23" t="s">
        <v>22</v>
      </c>
      <c r="C28" s="43">
        <f>(C$8*(365*$C$10)*$C$13*$C$14)/1000</f>
        <v>30.66</v>
      </c>
      <c r="D28" s="43">
        <f>(D$8*(365*$C$10)*$C$13*$C$14)/1000</f>
        <v>153.3</v>
      </c>
      <c r="E28" s="22" t="s">
        <v>0</v>
      </c>
      <c r="F28" s="3"/>
      <c r="G28" s="1"/>
      <c r="H28" s="3"/>
      <c r="I28" s="3"/>
    </row>
    <row r="29" spans="1:9" ht="4.5" customHeight="1">
      <c r="A29" s="11"/>
      <c r="B29" s="24"/>
      <c r="C29" s="44"/>
      <c r="D29" s="44"/>
      <c r="E29" s="25"/>
      <c r="F29" s="3"/>
      <c r="G29" s="1"/>
      <c r="H29" s="3"/>
      <c r="I29" s="3"/>
    </row>
    <row r="30" spans="1:9" ht="15.75">
      <c r="A30" s="11"/>
      <c r="B30" s="26" t="s">
        <v>23</v>
      </c>
      <c r="C30" s="45">
        <f>SUM(C26:C28)</f>
        <v>58.4</v>
      </c>
      <c r="D30" s="45">
        <f>SUM(D26:D28)</f>
        <v>339.45000000000005</v>
      </c>
      <c r="E30" s="27" t="s">
        <v>0</v>
      </c>
      <c r="F30" s="3"/>
      <c r="G30" s="1"/>
      <c r="H30" s="3"/>
      <c r="I30" s="3"/>
    </row>
    <row r="31" spans="1:9" ht="6.75" customHeight="1">
      <c r="A31" s="11"/>
      <c r="B31" s="28"/>
      <c r="C31" s="47"/>
      <c r="D31" s="46"/>
      <c r="E31" s="29"/>
      <c r="F31" s="3"/>
      <c r="G31" s="1"/>
      <c r="H31" s="3"/>
      <c r="I31" s="3"/>
    </row>
    <row r="32" spans="1:9" ht="15.75">
      <c r="A32" s="11"/>
      <c r="B32" s="26" t="s">
        <v>24</v>
      </c>
      <c r="C32" s="48">
        <f>(C$8*$C$10*365*$C$14)/1000</f>
        <v>153.3</v>
      </c>
      <c r="D32" s="48">
        <f>(D$8*$C$10*365*$C$14)/1000</f>
        <v>766.5</v>
      </c>
      <c r="E32" s="27" t="s">
        <v>2</v>
      </c>
      <c r="F32" s="3"/>
      <c r="G32" s="1"/>
      <c r="H32" s="3"/>
      <c r="I32" s="3"/>
    </row>
    <row r="33" spans="1:9" ht="6" customHeight="1" thickBot="1">
      <c r="A33" s="11"/>
      <c r="B33" s="30"/>
      <c r="C33" s="32"/>
      <c r="D33" s="31"/>
      <c r="E33" s="33"/>
      <c r="F33" s="3"/>
      <c r="G33" s="1"/>
      <c r="H33" s="3"/>
      <c r="I33" s="3"/>
    </row>
    <row r="34" ht="15.75" thickTop="1">
      <c r="G34" s="1"/>
    </row>
    <row r="35" ht="15.75" thickBot="1">
      <c r="G35" s="1"/>
    </row>
    <row r="36" spans="2:9" ht="21" customHeight="1" thickTop="1">
      <c r="B36" s="66" t="str">
        <f>CONCATENATE("Durchschnittliche Kosten und Verbrauch während ",C17," Jahre (Lebensdauer einer LED-Lampe) ...")</f>
        <v>Durchschnittliche Kosten und Verbrauch während 6.85 Jahre (Lebensdauer einer LED-Lampe) ...</v>
      </c>
      <c r="C36" s="67"/>
      <c r="D36" s="67"/>
      <c r="E36" s="68"/>
      <c r="F36" s="3"/>
      <c r="G36" s="1"/>
      <c r="H36" s="3"/>
      <c r="I36" s="3"/>
    </row>
    <row r="37" spans="2:9" ht="5.25" customHeight="1">
      <c r="B37" s="69"/>
      <c r="C37" s="70"/>
      <c r="D37" s="70"/>
      <c r="E37" s="71"/>
      <c r="F37" s="3"/>
      <c r="G37" s="1"/>
      <c r="H37" s="3"/>
      <c r="I37" s="3"/>
    </row>
    <row r="38" spans="1:9" ht="15.75">
      <c r="A38" s="11"/>
      <c r="B38" s="15"/>
      <c r="C38" s="49" t="str">
        <f>$C$4</f>
        <v>LED-Lampen</v>
      </c>
      <c r="D38" s="49" t="str">
        <f>$D$4</f>
        <v>aktuelle Lampen</v>
      </c>
      <c r="E38" s="64"/>
      <c r="F38" s="3"/>
      <c r="G38" s="1"/>
      <c r="H38" s="3"/>
      <c r="I38" s="3"/>
    </row>
    <row r="39" spans="1:9" ht="5.25" customHeight="1">
      <c r="A39" s="11"/>
      <c r="B39" s="20"/>
      <c r="C39" s="21"/>
      <c r="D39" s="21"/>
      <c r="E39" s="22"/>
      <c r="F39" s="3"/>
      <c r="G39" s="1"/>
      <c r="H39" s="3"/>
      <c r="I39" s="3"/>
    </row>
    <row r="40" spans="1:9" ht="15">
      <c r="A40" s="11"/>
      <c r="B40" s="23" t="str">
        <f>CONCATENATE("Kosten für den Kauf der Lampen während ",C17," Jahre")</f>
        <v>Kosten für den Kauf der Lampen während 6.85 Jahre</v>
      </c>
      <c r="C40" s="43">
        <f>C7*C14</f>
        <v>90</v>
      </c>
      <c r="D40" s="43">
        <f>$D$7*$C$14*($C$9/$D$9)</f>
        <v>525</v>
      </c>
      <c r="E40" s="22" t="s">
        <v>0</v>
      </c>
      <c r="F40" s="3"/>
      <c r="G40" s="1"/>
      <c r="H40" s="3"/>
      <c r="I40" s="3"/>
    </row>
    <row r="41" spans="1:9" ht="15">
      <c r="A41" s="11"/>
      <c r="B41" s="23" t="str">
        <f>CONCATENATE("Arbeitskosten für die Lampenwechsel während ",C17," Jahre")</f>
        <v>Arbeitskosten für die Lampenwechsel während 6.85 Jahre</v>
      </c>
      <c r="C41" s="43">
        <f>$C$11*($C$12/60)*C14</f>
        <v>100</v>
      </c>
      <c r="D41" s="43">
        <f>($C$9/$D$9)*$C$11*($C$12/60)*$C$14</f>
        <v>750</v>
      </c>
      <c r="E41" s="22" t="s">
        <v>0</v>
      </c>
      <c r="F41" s="3"/>
      <c r="G41" s="1"/>
      <c r="H41" s="3"/>
      <c r="I41" s="3"/>
    </row>
    <row r="42" spans="1:9" ht="15">
      <c r="A42" s="11"/>
      <c r="B42" s="23" t="str">
        <f>CONCATENATE("Stromkosten während ",C17," Jahre")</f>
        <v>Stromkosten während 6.85 Jahre</v>
      </c>
      <c r="C42" s="43">
        <f>(($C$9*C$8)/1000)*$C$13*$C$14</f>
        <v>210</v>
      </c>
      <c r="D42" s="43">
        <f>(($C$9*D$8)/1000)*$C$13*$C$14</f>
        <v>1050</v>
      </c>
      <c r="E42" s="22" t="s">
        <v>0</v>
      </c>
      <c r="F42" s="3"/>
      <c r="G42" s="1"/>
      <c r="H42" s="3"/>
      <c r="I42" s="3"/>
    </row>
    <row r="43" spans="1:9" ht="4.5" customHeight="1">
      <c r="A43" s="11"/>
      <c r="B43" s="24"/>
      <c r="C43" s="44"/>
      <c r="D43" s="44"/>
      <c r="E43" s="25"/>
      <c r="F43" s="3"/>
      <c r="G43" s="1"/>
      <c r="H43" s="3"/>
      <c r="I43" s="3"/>
    </row>
    <row r="44" spans="1:9" ht="15.75">
      <c r="A44" s="11"/>
      <c r="B44" s="26" t="str">
        <f>CONCATENATE("Total Kosten während ",C17," Jahre")</f>
        <v>Total Kosten während 6.85 Jahre</v>
      </c>
      <c r="C44" s="45">
        <f>SUM(C40:C42)</f>
        <v>400</v>
      </c>
      <c r="D44" s="45">
        <f>SUM(D40:D42)</f>
        <v>2325</v>
      </c>
      <c r="E44" s="27" t="s">
        <v>0</v>
      </c>
      <c r="F44" s="3"/>
      <c r="G44" s="1"/>
      <c r="H44" s="3"/>
      <c r="I44" s="3"/>
    </row>
    <row r="45" spans="1:9" ht="7.5" customHeight="1">
      <c r="A45" s="11"/>
      <c r="B45" s="28"/>
      <c r="C45" s="47"/>
      <c r="D45" s="46"/>
      <c r="E45" s="29"/>
      <c r="F45" s="3"/>
      <c r="G45" s="1"/>
      <c r="H45" s="3"/>
      <c r="I45" s="3"/>
    </row>
    <row r="46" spans="1:9" ht="7.5" customHeight="1">
      <c r="A46" s="11"/>
      <c r="B46" s="28"/>
      <c r="C46" s="47"/>
      <c r="D46" s="46"/>
      <c r="E46" s="29"/>
      <c r="F46" s="3"/>
      <c r="G46" s="1"/>
      <c r="H46" s="3"/>
      <c r="I46" s="3"/>
    </row>
    <row r="47" spans="1:9" ht="15.75">
      <c r="A47" s="11"/>
      <c r="B47" s="26" t="str">
        <f>CONCATENATE("Stromverbrauch während ",C17," Jahre")</f>
        <v>Stromverbrauch während 6.85 Jahre</v>
      </c>
      <c r="C47" s="48">
        <f>(($C$9*C$8)/1000)*$C$14</f>
        <v>1050</v>
      </c>
      <c r="D47" s="48">
        <f>(($C$9*D$8)/1000)*$C$14</f>
        <v>5250</v>
      </c>
      <c r="E47" s="27" t="s">
        <v>2</v>
      </c>
      <c r="F47" s="3"/>
      <c r="G47" s="1"/>
      <c r="H47" s="3"/>
      <c r="I47" s="3"/>
    </row>
    <row r="48" spans="1:9" ht="6" customHeight="1" thickBot="1">
      <c r="A48" s="11"/>
      <c r="B48" s="16"/>
      <c r="C48" s="18"/>
      <c r="D48" s="17"/>
      <c r="E48" s="19"/>
      <c r="F48" s="3"/>
      <c r="G48" s="1"/>
      <c r="H48" s="3"/>
      <c r="I48" s="3"/>
    </row>
    <row r="49" ht="22.5" customHeight="1" thickTop="1">
      <c r="G49" s="1"/>
    </row>
    <row r="50" ht="24.75" customHeight="1" thickBot="1">
      <c r="G50" s="1"/>
    </row>
    <row r="51" spans="2:9" ht="53.25" customHeight="1" thickTop="1">
      <c r="B51" s="98" t="s">
        <v>25</v>
      </c>
      <c r="C51" s="72"/>
      <c r="D51" s="72"/>
      <c r="E51" s="73"/>
      <c r="F51" s="3"/>
      <c r="G51" s="1"/>
      <c r="H51" s="3"/>
      <c r="I51" s="3"/>
    </row>
    <row r="52" spans="1:5" s="78" customFormat="1" ht="27.75" customHeight="1">
      <c r="A52" s="74"/>
      <c r="B52" s="75" t="s">
        <v>32</v>
      </c>
      <c r="C52" s="76"/>
      <c r="D52" s="76"/>
      <c r="E52" s="77"/>
    </row>
    <row r="53" spans="1:5" s="78" customFormat="1" ht="7.5" customHeight="1">
      <c r="A53" s="74"/>
      <c r="B53" s="79"/>
      <c r="C53" s="80"/>
      <c r="D53" s="80"/>
      <c r="E53" s="81"/>
    </row>
    <row r="54" spans="1:9" s="78" customFormat="1" ht="18">
      <c r="A54" s="82"/>
      <c r="B54" s="83" t="s">
        <v>26</v>
      </c>
      <c r="C54" s="84">
        <f>D30-C30</f>
        <v>281.05000000000007</v>
      </c>
      <c r="D54" s="85" t="s">
        <v>0</v>
      </c>
      <c r="E54" s="86"/>
      <c r="F54" s="74"/>
      <c r="H54" s="74"/>
      <c r="I54" s="74"/>
    </row>
    <row r="55" spans="1:5" s="78" customFormat="1" ht="18">
      <c r="A55" s="74"/>
      <c r="B55" s="83" t="s">
        <v>27</v>
      </c>
      <c r="C55" s="84">
        <f>D32-C32</f>
        <v>613.2</v>
      </c>
      <c r="D55" s="87" t="s">
        <v>2</v>
      </c>
      <c r="E55" s="86"/>
    </row>
    <row r="56" spans="1:5" s="78" customFormat="1" ht="18">
      <c r="A56" s="74"/>
      <c r="B56" s="99" t="str">
        <f>CONCATENATE("    das entspricht den Kosten einer 1500 Watt.Stromheizung, die nonstop läuft, während ",ROUND((C55/1.5)/24,0)," Tagen!")</f>
        <v>    das entspricht den Kosten einer 1500 Watt.Stromheizung, die nonstop läuft, während 17 Tagen!</v>
      </c>
      <c r="C56" s="84"/>
      <c r="D56" s="87"/>
      <c r="E56" s="86"/>
    </row>
    <row r="57" spans="1:5" s="78" customFormat="1" ht="6.75" customHeight="1">
      <c r="A57" s="74"/>
      <c r="B57" s="88"/>
      <c r="C57" s="89"/>
      <c r="D57" s="13"/>
      <c r="E57" s="90"/>
    </row>
    <row r="58" spans="1:5" s="78" customFormat="1" ht="27.75" customHeight="1">
      <c r="A58" s="74"/>
      <c r="B58" s="75" t="str">
        <f>CONCATENATE("Ersparnis während ",C17," Jahre (Lebensdauer einer LED-Lampe gemäss Ihre Parameter) dank den LED-Lampen...")</f>
        <v>Ersparnis während 6.85 Jahre (Lebensdauer einer LED-Lampe gemäss Ihre Parameter) dank den LED-Lampen...</v>
      </c>
      <c r="C58" s="91"/>
      <c r="D58" s="92"/>
      <c r="E58" s="93"/>
    </row>
    <row r="59" spans="1:5" s="78" customFormat="1" ht="6.75" customHeight="1">
      <c r="A59" s="74"/>
      <c r="B59" s="79"/>
      <c r="C59" s="94"/>
      <c r="D59" s="65"/>
      <c r="E59" s="81"/>
    </row>
    <row r="60" spans="1:9" s="78" customFormat="1" ht="18">
      <c r="A60" s="82"/>
      <c r="B60" s="83" t="s">
        <v>26</v>
      </c>
      <c r="C60" s="84">
        <f>D44-C44</f>
        <v>1925</v>
      </c>
      <c r="D60" s="85" t="s">
        <v>0</v>
      </c>
      <c r="E60" s="86"/>
      <c r="F60" s="74"/>
      <c r="H60" s="74"/>
      <c r="I60" s="74"/>
    </row>
    <row r="61" spans="1:5" s="78" customFormat="1" ht="18">
      <c r="A61" s="74"/>
      <c r="B61" s="83" t="s">
        <v>27</v>
      </c>
      <c r="C61" s="84">
        <f>D47-C47</f>
        <v>4200</v>
      </c>
      <c r="D61" s="87" t="s">
        <v>2</v>
      </c>
      <c r="E61" s="86"/>
    </row>
    <row r="62" spans="1:5" s="78" customFormat="1" ht="18">
      <c r="A62" s="74"/>
      <c r="B62" s="99" t="str">
        <f>CONCATENATE("    das entspricht den Kosten einer 1500 Watt Stromheizung, die nonstop, während ",ROUND((C61/1.5)/24,0)," Tage funktioniert!")</f>
        <v>    das entspricht den Kosten einer 1500 Watt Stromheizung, die nonstop, während 117 Tage funktioniert!</v>
      </c>
      <c r="C62" s="84"/>
      <c r="D62" s="87"/>
      <c r="E62" s="86"/>
    </row>
    <row r="63" spans="1:5" s="78" customFormat="1" ht="6.75" customHeight="1">
      <c r="A63" s="74"/>
      <c r="B63" s="88"/>
      <c r="C63" s="95"/>
      <c r="D63" s="95"/>
      <c r="E63" s="90"/>
    </row>
    <row r="64" spans="1:5" s="78" customFormat="1" ht="27.75" customHeight="1">
      <c r="A64" s="74"/>
      <c r="B64" s="75" t="s">
        <v>28</v>
      </c>
      <c r="C64" s="91"/>
      <c r="D64" s="92"/>
      <c r="E64" s="93"/>
    </row>
    <row r="65" spans="1:5" s="78" customFormat="1" ht="6" customHeight="1">
      <c r="A65" s="74"/>
      <c r="B65" s="96">
        <f>ROUND(3000000000/$C$55,0)</f>
        <v>4892368</v>
      </c>
      <c r="C65" s="95"/>
      <c r="D65" s="95"/>
      <c r="E65" s="90"/>
    </row>
    <row r="66" spans="1:7" s="78" customFormat="1" ht="18">
      <c r="A66" s="74"/>
      <c r="B66" s="83" t="str">
        <f>CONCATENATE("Wenn es ",B65," Personen wie Sie gäbe, könnten wir ein Atomkraftwerk einsparen !!")</f>
        <v>Wenn es 4892368 Personen wie Sie gäbe, könnten wir ein Atomkraftwerk einsparen !!</v>
      </c>
      <c r="C66" s="95"/>
      <c r="D66" s="95"/>
      <c r="E66" s="90"/>
      <c r="G66" s="97"/>
    </row>
    <row r="67" spans="2:5" ht="5.25" customHeight="1" thickBot="1">
      <c r="B67" s="50"/>
      <c r="C67" s="51"/>
      <c r="D67" s="51"/>
      <c r="E67" s="52"/>
    </row>
    <row r="68" ht="16.5" thickTop="1"/>
  </sheetData>
  <sheetProtection selectLockedCells="1" selectUnlockedCells="1"/>
  <protectedRanges>
    <protectedRange sqref="C10:C14" name="区域1"/>
    <protectedRange sqref="C6:D9" name="区域1_1"/>
  </protectedRanges>
  <mergeCells count="6">
    <mergeCell ref="C18:D18"/>
    <mergeCell ref="C14:D14"/>
    <mergeCell ref="C10:D10"/>
    <mergeCell ref="C11:D11"/>
    <mergeCell ref="C13:D13"/>
    <mergeCell ref="C12:D12"/>
  </mergeCells>
  <printOptions/>
  <pageMargins left="0.3937007874015748" right="0.3937007874015748" top="0.69" bottom="0.3937007874015748" header="0.38" footer="0.3937007874015748"/>
  <pageSetup fitToHeight="1" fitToWidth="1" horizontalDpi="600" verticalDpi="600" orientation="portrait" paperSize="9" scale="66" r:id="rId3"/>
  <headerFooter alignWithMargins="0">
    <oddHeader>&amp;C&amp;"Arial,Standard"&amp;20Berechnung der Geld- und Energieeinsparungen dank LED-Lampen</oddHeader>
    <oddFooter xml:space="preserve">&amp;C&amp;"Arial,Standard"&amp;11www.myLED.ch
Diese Kalkulationen sind ein Anhaltspunkt und unverbindlich.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Pfäffli Elektro LED-Kostenrechner</dc:title>
  <dc:subject>LED-Kostenrechner zum Vergleich LED und Halogenleuchtmittel</dc:subject>
  <dc:creator>Walter Pfäffli AG</dc:creator>
  <cp:keywords>Pfäffli, Elektro, LED, Kostenrechner, Energieeffizienz, Stromkosten</cp:keywords>
  <dc:description>LED-Kostenrechner zum Vergleich LED und Halogenleuchtmittel, einsparungen der Kosten und des Stromverbrauchs.</dc:description>
  <cp:lastModifiedBy>MAINSTATION</cp:lastModifiedBy>
  <cp:lastPrinted>2008-01-26T17:31:17Z</cp:lastPrinted>
  <dcterms:created xsi:type="dcterms:W3CDTF">2005-12-31T15:16:29Z</dcterms:created>
  <dcterms:modified xsi:type="dcterms:W3CDTF">2017-10-17T07:08:36Z</dcterms:modified>
  <cp:category>Pfäffli Elektro</cp:category>
  <cp:version/>
  <cp:contentType/>
  <cp:contentStatus/>
</cp:coreProperties>
</file>